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30" windowHeight="4620" tabRatio="120" activeTab="0"/>
  </bookViews>
  <sheets>
    <sheet name="Financial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<sst xmlns="http://schemas.openxmlformats.org/spreadsheetml/2006/main" count="104" uniqueCount="88">
  <si>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Item</t>
  </si>
  <si>
    <t>Budget</t>
  </si>
  <si>
    <t>Actual</t>
  </si>
  <si>
    <t>Revenue</t>
  </si>
  <si>
    <t>Expense</t>
  </si>
  <si>
    <t>Crests</t>
  </si>
  <si>
    <t>Total</t>
  </si>
  <si>
    <t>Community Centre Rental</t>
  </si>
  <si>
    <t>Registration</t>
  </si>
  <si>
    <t>Beavers</t>
  </si>
  <si>
    <t>Cubs</t>
  </si>
  <si>
    <t>Scouts</t>
  </si>
  <si>
    <t>Section Registration</t>
  </si>
  <si>
    <t>Crest Cost</t>
  </si>
  <si>
    <t>Crest shipping</t>
  </si>
  <si>
    <t>Postage</t>
  </si>
  <si>
    <t>Numbered Labels</t>
  </si>
  <si>
    <t>Profit (Loss)</t>
  </si>
  <si>
    <t>Operations</t>
  </si>
  <si>
    <t>Capital</t>
  </si>
  <si>
    <t>Expected</t>
  </si>
  <si>
    <t>Actual Expense</t>
  </si>
  <si>
    <t>Notes</t>
  </si>
  <si>
    <t>Miscellaneous</t>
  </si>
  <si>
    <t>Projected</t>
  </si>
  <si>
    <t>Sold</t>
  </si>
  <si>
    <t>Baler twine for pioneering</t>
  </si>
  <si>
    <t>Number of crests</t>
  </si>
  <si>
    <t>Anti-static spray for track ($15)</t>
  </si>
  <si>
    <t>Carry forward from 2005</t>
  </si>
  <si>
    <t>Registration Fee - Cubs</t>
  </si>
  <si>
    <t>Registration Fee - Beavers</t>
  </si>
  <si>
    <t>Registration Fee - Scouts</t>
  </si>
  <si>
    <t>15 deducted from 65</t>
  </si>
  <si>
    <t>Smiths Falls pack not attending</t>
  </si>
  <si>
    <t>Eggs, seatbelt demo, one per Cub .25/cub</t>
  </si>
  <si>
    <t>Crests Sales ($3 each)</t>
  </si>
  <si>
    <t>Fundraising (car sponsorship)</t>
  </si>
  <si>
    <t>Bristol board for signs ($10)</t>
  </si>
  <si>
    <t>Card stock for awards ($5)</t>
  </si>
  <si>
    <t>Donation</t>
  </si>
  <si>
    <t>Climbing holds</t>
  </si>
  <si>
    <t>Plywood, 3/4", 2 sheets for pioneering wall</t>
  </si>
  <si>
    <t>Materials for loop-the-loop track</t>
  </si>
  <si>
    <t>$150 donation for trophies fell through after leader working at car dealership was laid off.</t>
  </si>
  <si>
    <t>Prize ribbons</t>
  </si>
  <si>
    <t>Beaver Rain Gutter Racing evestrough+boat</t>
  </si>
  <si>
    <t>Beaver Trading Post materials (bread/jam)</t>
  </si>
  <si>
    <t>New plates for two trophies left from last year.</t>
  </si>
  <si>
    <t>Some left from previous year.</t>
  </si>
  <si>
    <t>Gaffer's tape ($29)</t>
  </si>
  <si>
    <t>To mark seating distance from track</t>
  </si>
  <si>
    <t>Green painter tape</t>
  </si>
  <si>
    <t>Caution tape</t>
  </si>
  <si>
    <t>Certificate printing</t>
  </si>
  <si>
    <t>Group</t>
  </si>
  <si>
    <t>Pack</t>
  </si>
  <si>
    <t>Troop</t>
  </si>
  <si>
    <t>1st Merrickville</t>
  </si>
  <si>
    <t>Carleton Place</t>
  </si>
  <si>
    <t>.</t>
  </si>
  <si>
    <t>1st Drummond</t>
  </si>
  <si>
    <t>2nd Almonte</t>
  </si>
  <si>
    <t>2nd Smiths Falls</t>
  </si>
  <si>
    <t>1st Beckwith</t>
  </si>
  <si>
    <t>Missing registration:</t>
  </si>
  <si>
    <t>Track</t>
  </si>
  <si>
    <t>Budgeted for 1/2", but needed 3/4"
Half of cost allocated to Impessa as it will be used there too. Will also be used at NiteVent.</t>
  </si>
  <si>
    <t>Colony</t>
  </si>
  <si>
    <t>Expense is 5 Kub Kar kits.</t>
  </si>
  <si>
    <t>Trophies ($150)</t>
  </si>
  <si>
    <t>Canteen for Meccano Club</t>
  </si>
  <si>
    <t>Engraving</t>
  </si>
  <si>
    <t>Cub trophy not engraved by 1st Beckwith</t>
  </si>
  <si>
    <t>Trailer clip</t>
  </si>
  <si>
    <t>Went missing from borrowed trailer</t>
  </si>
  <si>
    <t>Tickets given to Meccano club folk</t>
  </si>
  <si>
    <t>Found some for free</t>
  </si>
  <si>
    <t>Made certificates instead</t>
  </si>
  <si>
    <t>Ink jet cartridge</t>
  </si>
  <si>
    <t>Not done this year</t>
  </si>
  <si>
    <t>Parking lot for tractor cab and fire engine</t>
  </si>
  <si>
    <t>Some left from previous year. Ran out.</t>
  </si>
  <si>
    <t>Net profit (loss)</t>
  </si>
  <si>
    <t>Valley Highlands contribution</t>
  </si>
  <si>
    <t>Carry forward to 2006</t>
  </si>
  <si>
    <t>Financial Total</t>
  </si>
  <si>
    <t>Thankyou letters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</si>
</sst>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7" fontId="1" fillId="0" borderId="21" xfId="0" applyNumberFormat="1" applyFont="1" applyBorder="1" applyAlignment="1">
      <alignment/>
    </xf>
    <xf numFmtId="7" fontId="0" fillId="0" borderId="22" xfId="0" applyNumberFormat="1" applyBorder="1" applyAlignment="1">
      <alignment/>
    </xf>
    <xf numFmtId="164" fontId="1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7" fontId="0" fillId="0" borderId="26" xfId="0" applyNumberFormat="1" applyBorder="1" applyAlignment="1">
      <alignment/>
    </xf>
    <xf numFmtId="7" fontId="1" fillId="0" borderId="27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8" xfId="0" applyBorder="1" applyAlignment="1">
      <alignment/>
    </xf>
    <xf numFmtId="164" fontId="1" fillId="0" borderId="2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0" fillId="0" borderId="32" xfId="0" applyBorder="1" applyAlignment="1">
      <alignment wrapText="1"/>
    </xf>
    <xf numFmtId="0" fontId="0" fillId="0" borderId="11" xfId="0" applyBorder="1" applyAlignment="1">
      <alignment vertical="center"/>
    </xf>
    <xf numFmtId="7" fontId="0" fillId="0" borderId="22" xfId="0" applyNumberFormat="1" applyBorder="1" applyAlignment="1">
      <alignment vertical="center"/>
    </xf>
    <xf numFmtId="7" fontId="0" fillId="0" borderId="26" xfId="0" applyNumberFormat="1" applyBorder="1" applyAlignment="1">
      <alignment vertical="center"/>
    </xf>
    <xf numFmtId="0" fontId="0" fillId="0" borderId="29" xfId="0" applyBorder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7" fontId="0" fillId="0" borderId="2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7" fontId="0" fillId="0" borderId="8" xfId="0" applyNumberForma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7" fontId="0" fillId="0" borderId="3" xfId="0" applyNumberFormat="1" applyBorder="1" applyAlignment="1">
      <alignment/>
    </xf>
    <xf numFmtId="7" fontId="0" fillId="0" borderId="17" xfId="0" applyNumberFormat="1" applyBorder="1" applyAlignment="1">
      <alignment/>
    </xf>
    <xf numFmtId="7" fontId="0" fillId="0" borderId="5" xfId="0" applyNumberForma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7" fontId="0" fillId="0" borderId="19" xfId="0" applyNumberFormat="1" applyBorder="1" applyAlignment="1">
      <alignment/>
    </xf>
    <xf numFmtId="7" fontId="0" fillId="0" borderId="4" xfId="0" applyNumberFormat="1" applyBorder="1" applyAlignment="1">
      <alignment/>
    </xf>
    <xf numFmtId="7" fontId="0" fillId="0" borderId="1" xfId="0" applyNumberFormat="1" applyBorder="1" applyAlignment="1">
      <alignment/>
    </xf>
    <xf numFmtId="7" fontId="0" fillId="0" borderId="33" xfId="0" applyNumberFormat="1" applyBorder="1" applyAlignment="1">
      <alignment/>
    </xf>
    <xf numFmtId="7" fontId="0" fillId="0" borderId="34" xfId="0" applyNumberFormat="1" applyBorder="1" applyAlignment="1">
      <alignment/>
    </xf>
    <xf numFmtId="7" fontId="0" fillId="0" borderId="29" xfId="0" applyNumberFormat="1" applyBorder="1" applyAlignment="1">
      <alignment/>
    </xf>
    <xf numFmtId="7" fontId="0" fillId="0" borderId="1" xfId="0" applyNumberFormat="1" applyBorder="1" applyAlignment="1">
      <alignment vertical="center"/>
    </xf>
    <xf numFmtId="7" fontId="0" fillId="0" borderId="33" xfId="0" applyNumberFormat="1" applyBorder="1" applyAlignment="1">
      <alignment vertical="center"/>
    </xf>
    <xf numFmtId="7" fontId="0" fillId="0" borderId="29" xfId="0" applyNumberFormat="1" applyBorder="1" applyAlignment="1">
      <alignment vertical="center"/>
    </xf>
    <xf numFmtId="7" fontId="0" fillId="0" borderId="34" xfId="0" applyNumberFormat="1" applyBorder="1" applyAlignment="1">
      <alignment vertical="center"/>
    </xf>
    <xf numFmtId="7" fontId="0" fillId="0" borderId="35" xfId="0" applyNumberFormat="1" applyBorder="1" applyAlignment="1">
      <alignment/>
    </xf>
    <xf numFmtId="7" fontId="1" fillId="0" borderId="18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0.00390625" style="0" bestFit="1" customWidth="1"/>
    <col min="3" max="3" width="9.28125" style="0" bestFit="1" customWidth="1"/>
    <col min="4" max="4" width="12.00390625" style="0" bestFit="1" customWidth="1"/>
    <col min="5" max="5" width="9.28125" style="0" bestFit="1" customWidth="1"/>
    <col min="6" max="6" width="9.8515625" style="0" bestFit="1" customWidth="1"/>
    <col min="7" max="7" width="10.421875" style="0" bestFit="1" customWidth="1"/>
    <col min="8" max="8" width="11.00390625" style="0" bestFit="1" customWidth="1"/>
    <col min="9" max="9" width="8.140625" style="0" bestFit="1" customWidth="1"/>
    <col min="10" max="10" width="42.28125" style="0" customWidth="1"/>
  </cols>
  <sheetData>
    <row r="1" spans="1:9" ht="12.75">
      <c r="A1" s="16"/>
      <c r="B1" s="87" t="s">
        <v>3</v>
      </c>
      <c r="C1" s="88"/>
      <c r="D1" s="89" t="s">
        <v>4</v>
      </c>
      <c r="E1" s="88"/>
      <c r="F1" s="90" t="s">
        <v>17</v>
      </c>
      <c r="G1" s="91"/>
      <c r="H1" s="89" t="s">
        <v>21</v>
      </c>
      <c r="I1" s="88"/>
    </row>
    <row r="2" spans="1:10" ht="12.75">
      <c r="A2" s="15" t="s">
        <v>0</v>
      </c>
      <c r="B2" s="10" t="s">
        <v>1</v>
      </c>
      <c r="C2" s="13" t="s">
        <v>2</v>
      </c>
      <c r="D2" s="14" t="s">
        <v>1</v>
      </c>
      <c r="E2" s="13" t="s">
        <v>2</v>
      </c>
      <c r="F2" s="14" t="s">
        <v>1</v>
      </c>
      <c r="G2" s="13" t="s">
        <v>2</v>
      </c>
      <c r="H2" s="32" t="s">
        <v>18</v>
      </c>
      <c r="I2" s="34" t="s">
        <v>19</v>
      </c>
      <c r="J2" s="33" t="s">
        <v>22</v>
      </c>
    </row>
    <row r="3" spans="1:10" ht="12.75">
      <c r="A3" s="11" t="s">
        <v>5</v>
      </c>
      <c r="B3" s="76"/>
      <c r="C3" s="30"/>
      <c r="D3" s="76">
        <f>B41*B40*1.15</f>
        <v>0</v>
      </c>
      <c r="E3" s="76">
        <v>0</v>
      </c>
      <c r="F3" s="23">
        <f>IF(B3&lt;&gt;"",B3-D3,IF(D3&lt;&gt;"",B3-D3,""))</f>
        <v>0</v>
      </c>
      <c r="G3" s="30">
        <f aca="true" t="shared" si="0" ref="G3:G33">IF(C3&lt;&gt;"",C3-E3,IF(E3&lt;&gt;"",C3-E3,""))</f>
        <v>0</v>
      </c>
      <c r="H3" s="23">
        <f>E3</f>
        <v>0</v>
      </c>
      <c r="I3" s="30"/>
      <c r="J3" s="35" t="s">
        <v>80</v>
      </c>
    </row>
    <row r="4" spans="1:10" ht="12.75">
      <c r="A4" s="11" t="s">
        <v>36</v>
      </c>
      <c r="B4" s="76">
        <v>0</v>
      </c>
      <c r="C4" s="30">
        <v>0</v>
      </c>
      <c r="D4" s="76"/>
      <c r="E4" s="30">
        <v>0</v>
      </c>
      <c r="F4" s="23">
        <f>IF(B4&lt;&gt;"",B4-D4,IF(D4&lt;&gt;"",B4-D4,""))</f>
        <v>0</v>
      </c>
      <c r="G4" s="30">
        <f t="shared" si="0"/>
        <v>0</v>
      </c>
      <c r="H4" s="23"/>
      <c r="I4" s="30"/>
      <c r="J4" s="35" t="s">
        <v>80</v>
      </c>
    </row>
    <row r="5" spans="1:10" ht="12.75">
      <c r="A5" s="12" t="s">
        <v>14</v>
      </c>
      <c r="B5" s="77"/>
      <c r="C5" s="78"/>
      <c r="D5" s="77">
        <v>0</v>
      </c>
      <c r="E5" s="78">
        <v>0</v>
      </c>
      <c r="F5" s="23">
        <f aca="true" t="shared" si="1" ref="F5:F33">IF(B5&lt;&gt;"",B5-D5,IF(D5&lt;&gt;"",B5-D5,""))</f>
        <v>0</v>
      </c>
      <c r="G5" s="30">
        <f t="shared" si="0"/>
        <v>0</v>
      </c>
      <c r="H5" s="79">
        <f>E5</f>
        <v>0</v>
      </c>
      <c r="I5" s="78"/>
      <c r="J5" s="35" t="s">
        <v>80</v>
      </c>
    </row>
    <row r="6" spans="1:10" ht="12.75">
      <c r="A6" s="12" t="s">
        <v>7</v>
      </c>
      <c r="B6" s="77"/>
      <c r="C6" s="78"/>
      <c r="D6" s="77">
        <v>107</v>
      </c>
      <c r="E6" s="78">
        <v>107</v>
      </c>
      <c r="F6" s="23">
        <f t="shared" si="1"/>
        <v>-107</v>
      </c>
      <c r="G6" s="30">
        <f t="shared" si="0"/>
        <v>-107</v>
      </c>
      <c r="H6" s="79">
        <f>E6</f>
        <v>107</v>
      </c>
      <c r="I6" s="78"/>
      <c r="J6" s="35"/>
    </row>
    <row r="7" spans="1:10" ht="12.75">
      <c r="A7" s="12" t="s">
        <v>8</v>
      </c>
      <c r="B7" s="77">
        <f>B37*B49+B38*B50+B39*B51</f>
        <v>475</v>
      </c>
      <c r="C7" s="78">
        <f>275+40+15+50</f>
        <v>380</v>
      </c>
      <c r="D7" s="77"/>
      <c r="E7" s="78"/>
      <c r="F7" s="23">
        <f t="shared" si="1"/>
        <v>475</v>
      </c>
      <c r="G7" s="30">
        <f t="shared" si="0"/>
        <v>380</v>
      </c>
      <c r="H7" s="79"/>
      <c r="I7" s="78"/>
      <c r="J7" s="35"/>
    </row>
    <row r="8" spans="1:10" ht="12.75">
      <c r="A8" s="12" t="s">
        <v>70</v>
      </c>
      <c r="B8" s="77"/>
      <c r="C8" s="78"/>
      <c r="D8" s="77">
        <v>10</v>
      </c>
      <c r="E8" s="78">
        <f>11.61</f>
        <v>11.61</v>
      </c>
      <c r="F8" s="23">
        <f t="shared" si="1"/>
        <v>-10</v>
      </c>
      <c r="G8" s="30">
        <f t="shared" si="0"/>
        <v>-11.61</v>
      </c>
      <c r="H8" s="79">
        <f aca="true" t="shared" si="2" ref="H8:H16">E8</f>
        <v>11.61</v>
      </c>
      <c r="I8" s="78"/>
      <c r="J8" s="35" t="s">
        <v>48</v>
      </c>
    </row>
    <row r="9" spans="1:10" ht="12.75">
      <c r="A9" s="12" t="s">
        <v>15</v>
      </c>
      <c r="B9" s="77"/>
      <c r="C9" s="78"/>
      <c r="D9" s="77">
        <v>0</v>
      </c>
      <c r="E9" s="78">
        <v>2.5</v>
      </c>
      <c r="F9" s="23">
        <f t="shared" si="1"/>
        <v>0</v>
      </c>
      <c r="G9" s="30">
        <f t="shared" si="0"/>
        <v>-2.5</v>
      </c>
      <c r="H9" s="79">
        <f t="shared" si="2"/>
        <v>2.5</v>
      </c>
      <c r="I9" s="78"/>
      <c r="J9" s="35" t="s">
        <v>87</v>
      </c>
    </row>
    <row r="10" spans="1:10" ht="12.75">
      <c r="A10" s="12" t="s">
        <v>66</v>
      </c>
      <c r="B10" s="77"/>
      <c r="C10" s="78"/>
      <c r="D10" s="77">
        <v>250</v>
      </c>
      <c r="E10" s="78">
        <v>250</v>
      </c>
      <c r="F10" s="23">
        <f t="shared" si="1"/>
        <v>-250</v>
      </c>
      <c r="G10" s="30">
        <f t="shared" si="0"/>
        <v>-250</v>
      </c>
      <c r="H10" s="79">
        <f t="shared" si="2"/>
        <v>250</v>
      </c>
      <c r="I10" s="78"/>
      <c r="J10" s="35"/>
    </row>
    <row r="11" spans="1:10" ht="12.75">
      <c r="A11" s="12" t="s">
        <v>39</v>
      </c>
      <c r="B11" s="77"/>
      <c r="C11" s="78"/>
      <c r="D11" s="77">
        <v>0</v>
      </c>
      <c r="E11" s="78">
        <v>5</v>
      </c>
      <c r="F11" s="23">
        <f t="shared" si="1"/>
        <v>0</v>
      </c>
      <c r="G11" s="30">
        <f t="shared" si="0"/>
        <v>-5</v>
      </c>
      <c r="H11" s="79">
        <f t="shared" si="2"/>
        <v>5</v>
      </c>
      <c r="I11" s="78"/>
      <c r="J11" s="35"/>
    </row>
    <row r="12" spans="1:10" ht="12.75">
      <c r="A12" s="12" t="s">
        <v>29</v>
      </c>
      <c r="B12" s="77"/>
      <c r="C12" s="78"/>
      <c r="D12" s="77">
        <v>0</v>
      </c>
      <c r="E12" s="78">
        <v>0</v>
      </c>
      <c r="F12" s="23">
        <f t="shared" si="1"/>
        <v>0</v>
      </c>
      <c r="G12" s="30">
        <f t="shared" si="0"/>
        <v>0</v>
      </c>
      <c r="H12" s="79">
        <f t="shared" si="2"/>
        <v>0</v>
      </c>
      <c r="I12" s="78"/>
      <c r="J12" s="35"/>
    </row>
    <row r="13" spans="1:10" ht="12.75">
      <c r="A13" s="12" t="s">
        <v>50</v>
      </c>
      <c r="B13" s="77"/>
      <c r="C13" s="78"/>
      <c r="D13" s="77">
        <v>0</v>
      </c>
      <c r="E13" s="78">
        <v>0</v>
      </c>
      <c r="F13" s="23">
        <f t="shared" si="1"/>
        <v>0</v>
      </c>
      <c r="G13" s="30">
        <f t="shared" si="0"/>
        <v>0</v>
      </c>
      <c r="H13" s="79">
        <f t="shared" si="2"/>
        <v>0</v>
      </c>
      <c r="I13" s="78"/>
      <c r="J13" s="35" t="s">
        <v>82</v>
      </c>
    </row>
    <row r="14" spans="1:10" ht="12.75" customHeight="1">
      <c r="A14" s="12" t="s">
        <v>37</v>
      </c>
      <c r="B14" s="77">
        <v>100</v>
      </c>
      <c r="C14" s="78">
        <v>100</v>
      </c>
      <c r="D14" s="77">
        <v>0</v>
      </c>
      <c r="E14" s="80">
        <v>17.19</v>
      </c>
      <c r="F14" s="23">
        <f t="shared" si="1"/>
        <v>100</v>
      </c>
      <c r="G14" s="30">
        <f t="shared" si="0"/>
        <v>82.81</v>
      </c>
      <c r="H14" s="79">
        <f t="shared" si="2"/>
        <v>17.19</v>
      </c>
      <c r="I14" s="78"/>
      <c r="J14" s="53" t="s">
        <v>69</v>
      </c>
    </row>
    <row r="15" spans="1:10" ht="25.5">
      <c r="A15" s="50" t="s">
        <v>40</v>
      </c>
      <c r="B15" s="81"/>
      <c r="C15" s="82"/>
      <c r="D15" s="81"/>
      <c r="E15" s="83"/>
      <c r="F15" s="23">
        <f>IF(B15&lt;&gt;"",B15-D15,IF(D15&lt;&gt;"",B15-D15,""))</f>
      </c>
      <c r="G15" s="30">
        <f>IF(C15&lt;&gt;"",C15-E15,IF(E15&lt;&gt;"",C15-E15,""))</f>
      </c>
      <c r="H15" s="84"/>
      <c r="I15" s="82"/>
      <c r="J15" s="53" t="s">
        <v>44</v>
      </c>
    </row>
    <row r="16" spans="1:10" ht="12.75">
      <c r="A16" s="12" t="s">
        <v>16</v>
      </c>
      <c r="B16" s="77"/>
      <c r="C16" s="78"/>
      <c r="D16" s="77">
        <v>0</v>
      </c>
      <c r="E16" s="77">
        <v>0</v>
      </c>
      <c r="F16" s="23">
        <f t="shared" si="1"/>
        <v>0</v>
      </c>
      <c r="G16" s="30">
        <f t="shared" si="0"/>
        <v>0</v>
      </c>
      <c r="H16" s="79">
        <f t="shared" si="2"/>
        <v>0</v>
      </c>
      <c r="I16" s="78"/>
      <c r="J16" s="35" t="s">
        <v>49</v>
      </c>
    </row>
    <row r="17" spans="1:10" ht="12.75">
      <c r="A17" s="12" t="s">
        <v>26</v>
      </c>
      <c r="B17" s="77"/>
      <c r="C17" s="78"/>
      <c r="D17" s="77">
        <v>0</v>
      </c>
      <c r="E17" s="80">
        <v>16.3</v>
      </c>
      <c r="F17" s="23">
        <f>IF(B17&lt;&gt;"",B17-D17,IF(D17&lt;&gt;"",B17-D17,""))</f>
        <v>0</v>
      </c>
      <c r="G17" s="30">
        <f t="shared" si="0"/>
        <v>-16.3</v>
      </c>
      <c r="H17" s="79">
        <f>E17</f>
        <v>16.3</v>
      </c>
      <c r="I17" s="78"/>
      <c r="J17" s="47"/>
    </row>
    <row r="18" spans="1:10" ht="37.5" customHeight="1">
      <c r="A18" s="50" t="s">
        <v>42</v>
      </c>
      <c r="B18" s="81"/>
      <c r="C18" s="82"/>
      <c r="D18" s="81">
        <v>100</v>
      </c>
      <c r="E18" s="83">
        <f>28.97*1.15</f>
        <v>33.31549999999999</v>
      </c>
      <c r="F18" s="51">
        <f t="shared" si="1"/>
        <v>-100</v>
      </c>
      <c r="G18" s="52">
        <f t="shared" si="0"/>
        <v>-33.31549999999999</v>
      </c>
      <c r="H18" s="84"/>
      <c r="I18" s="82">
        <f>E18</f>
        <v>33.31549999999999</v>
      </c>
      <c r="J18" s="49" t="s">
        <v>67</v>
      </c>
    </row>
    <row r="19" spans="1:10" ht="12.75">
      <c r="A19" s="12" t="s">
        <v>41</v>
      </c>
      <c r="B19" s="77"/>
      <c r="C19" s="78"/>
      <c r="D19" s="77">
        <v>70</v>
      </c>
      <c r="E19" s="80">
        <v>101.2</v>
      </c>
      <c r="F19" s="23">
        <f t="shared" si="1"/>
        <v>-70</v>
      </c>
      <c r="G19" s="30">
        <f t="shared" si="0"/>
        <v>-101.2</v>
      </c>
      <c r="H19" s="79"/>
      <c r="I19" s="78">
        <f>E19</f>
        <v>101.2</v>
      </c>
      <c r="J19" s="47"/>
    </row>
    <row r="20" spans="1:10" ht="12.75">
      <c r="A20" s="12" t="s">
        <v>28</v>
      </c>
      <c r="B20" s="77"/>
      <c r="C20" s="78"/>
      <c r="D20" s="77">
        <v>0</v>
      </c>
      <c r="E20" s="80">
        <v>0</v>
      </c>
      <c r="F20" s="23">
        <f t="shared" si="1"/>
        <v>0</v>
      </c>
      <c r="G20" s="30">
        <f t="shared" si="0"/>
        <v>0</v>
      </c>
      <c r="H20" s="79">
        <f>E20</f>
        <v>0</v>
      </c>
      <c r="I20" s="64"/>
      <c r="J20" s="47" t="s">
        <v>49</v>
      </c>
    </row>
    <row r="21" spans="1:10" ht="12.75">
      <c r="A21" s="12" t="s">
        <v>43</v>
      </c>
      <c r="B21" s="77"/>
      <c r="C21" s="78"/>
      <c r="D21" s="77">
        <v>30</v>
      </c>
      <c r="E21" s="80">
        <f>10.11+6.37+4.6+25.25</f>
        <v>46.33</v>
      </c>
      <c r="F21" s="23">
        <f t="shared" si="1"/>
        <v>-30</v>
      </c>
      <c r="G21" s="30">
        <f t="shared" si="0"/>
        <v>-46.33</v>
      </c>
      <c r="H21" s="79"/>
      <c r="I21" s="78">
        <f>E21</f>
        <v>46.33</v>
      </c>
      <c r="J21" s="35"/>
    </row>
    <row r="22" spans="1:10" ht="12.75">
      <c r="A22" s="12" t="s">
        <v>47</v>
      </c>
      <c r="B22" s="77"/>
      <c r="C22" s="78"/>
      <c r="D22" s="77">
        <v>0</v>
      </c>
      <c r="E22" s="80">
        <v>6.26</v>
      </c>
      <c r="F22" s="23">
        <f aca="true" t="shared" si="3" ref="F22:G25">IF(B22&lt;&gt;"",B22-D22,IF(D22&lt;&gt;"",B22-D22,""))</f>
        <v>0</v>
      </c>
      <c r="G22" s="30">
        <f t="shared" si="3"/>
        <v>-6.26</v>
      </c>
      <c r="H22" s="79">
        <f>E22</f>
        <v>6.26</v>
      </c>
      <c r="I22" s="78"/>
      <c r="J22" s="35"/>
    </row>
    <row r="23" spans="1:10" ht="12.75">
      <c r="A23" s="12" t="s">
        <v>46</v>
      </c>
      <c r="B23" s="77"/>
      <c r="C23" s="78"/>
      <c r="D23" s="77">
        <v>0</v>
      </c>
      <c r="E23" s="80">
        <f>3.44+(11.58+13.94)*1.15</f>
        <v>32.788</v>
      </c>
      <c r="F23" s="23">
        <f t="shared" si="3"/>
        <v>0</v>
      </c>
      <c r="G23" s="30">
        <f t="shared" si="3"/>
        <v>-32.788</v>
      </c>
      <c r="H23" s="79"/>
      <c r="I23" s="78">
        <f>E23</f>
        <v>32.788</v>
      </c>
      <c r="J23" s="35"/>
    </row>
    <row r="24" spans="1:10" ht="12.75">
      <c r="A24" s="12" t="s">
        <v>52</v>
      </c>
      <c r="B24" s="77"/>
      <c r="C24" s="78"/>
      <c r="D24" s="77">
        <v>0</v>
      </c>
      <c r="E24" s="80">
        <f>2.47*1.15</f>
        <v>2.8405</v>
      </c>
      <c r="F24" s="23">
        <f t="shared" si="3"/>
        <v>0</v>
      </c>
      <c r="G24" s="30">
        <f t="shared" si="3"/>
        <v>-2.8405</v>
      </c>
      <c r="H24" s="79">
        <f aca="true" t="shared" si="4" ref="H24:H32">E24</f>
        <v>2.8405</v>
      </c>
      <c r="I24" s="78"/>
      <c r="J24" s="35" t="s">
        <v>51</v>
      </c>
    </row>
    <row r="25" spans="1:10" ht="12.75">
      <c r="A25" s="12" t="s">
        <v>53</v>
      </c>
      <c r="B25" s="77"/>
      <c r="C25" s="78"/>
      <c r="D25" s="77">
        <v>0</v>
      </c>
      <c r="E25" s="80">
        <f>11.49*1.15</f>
        <v>13.2135</v>
      </c>
      <c r="F25" s="23">
        <f t="shared" si="3"/>
        <v>0</v>
      </c>
      <c r="G25" s="30">
        <f t="shared" si="3"/>
        <v>-13.2135</v>
      </c>
      <c r="H25" s="79">
        <f t="shared" si="4"/>
        <v>13.2135</v>
      </c>
      <c r="I25" s="78"/>
      <c r="J25" s="35" t="s">
        <v>81</v>
      </c>
    </row>
    <row r="26" spans="1:10" ht="12.75">
      <c r="A26" s="12" t="s">
        <v>35</v>
      </c>
      <c r="B26" s="77"/>
      <c r="C26" s="78"/>
      <c r="D26" s="77">
        <v>0</v>
      </c>
      <c r="E26" s="80">
        <v>0</v>
      </c>
      <c r="F26" s="23">
        <f t="shared" si="1"/>
        <v>0</v>
      </c>
      <c r="G26" s="30">
        <f t="shared" si="0"/>
        <v>0</v>
      </c>
      <c r="H26" s="79">
        <f t="shared" si="4"/>
        <v>0</v>
      </c>
      <c r="I26" s="78"/>
      <c r="J26" s="35" t="s">
        <v>80</v>
      </c>
    </row>
    <row r="27" spans="1:10" ht="12.75">
      <c r="A27" s="12" t="s">
        <v>54</v>
      </c>
      <c r="B27" s="77"/>
      <c r="C27" s="78"/>
      <c r="D27" s="77">
        <v>0</v>
      </c>
      <c r="E27" s="78">
        <v>20</v>
      </c>
      <c r="F27" s="23">
        <f t="shared" si="1"/>
        <v>0</v>
      </c>
      <c r="G27" s="30">
        <f t="shared" si="0"/>
        <v>-20</v>
      </c>
      <c r="H27" s="79">
        <f t="shared" si="4"/>
        <v>20</v>
      </c>
      <c r="I27" s="78"/>
      <c r="J27" s="35" t="s">
        <v>79</v>
      </c>
    </row>
    <row r="28" spans="1:10" ht="12.75">
      <c r="A28" s="12" t="s">
        <v>45</v>
      </c>
      <c r="B28" s="77"/>
      <c r="C28" s="78"/>
      <c r="D28" s="77">
        <v>0</v>
      </c>
      <c r="E28" s="78">
        <v>0</v>
      </c>
      <c r="F28" s="23">
        <v>0</v>
      </c>
      <c r="G28" s="30">
        <v>0</v>
      </c>
      <c r="H28" s="79">
        <f t="shared" si="4"/>
        <v>0</v>
      </c>
      <c r="I28" s="78"/>
      <c r="J28" s="36" t="s">
        <v>78</v>
      </c>
    </row>
    <row r="29" spans="1:10" ht="12.75">
      <c r="A29" s="12" t="s">
        <v>38</v>
      </c>
      <c r="B29" s="77"/>
      <c r="C29" s="78"/>
      <c r="D29" s="77">
        <v>0</v>
      </c>
      <c r="E29" s="78">
        <v>0</v>
      </c>
      <c r="F29" s="23">
        <f t="shared" si="1"/>
        <v>0</v>
      </c>
      <c r="G29" s="30">
        <f t="shared" si="0"/>
        <v>0</v>
      </c>
      <c r="H29" s="79"/>
      <c r="I29" s="78">
        <f>E29</f>
        <v>0</v>
      </c>
      <c r="J29" s="36" t="s">
        <v>77</v>
      </c>
    </row>
    <row r="30" spans="1:10" ht="12.75">
      <c r="A30" s="12" t="s">
        <v>71</v>
      </c>
      <c r="B30" s="77"/>
      <c r="C30" s="78"/>
      <c r="D30" s="77">
        <v>0</v>
      </c>
      <c r="E30" s="78">
        <v>11.25</v>
      </c>
      <c r="F30" s="23">
        <f t="shared" si="1"/>
        <v>0</v>
      </c>
      <c r="G30" s="30">
        <f t="shared" si="0"/>
        <v>-11.25</v>
      </c>
      <c r="H30" s="79">
        <f t="shared" si="4"/>
        <v>11.25</v>
      </c>
      <c r="I30" s="85"/>
      <c r="J30" s="36" t="s">
        <v>76</v>
      </c>
    </row>
    <row r="31" spans="1:10" ht="12.75">
      <c r="A31" s="12" t="s">
        <v>74</v>
      </c>
      <c r="B31" s="77"/>
      <c r="C31" s="78"/>
      <c r="D31" s="77">
        <v>0</v>
      </c>
      <c r="E31" s="78">
        <v>4.01</v>
      </c>
      <c r="F31" s="23">
        <f t="shared" si="1"/>
        <v>0</v>
      </c>
      <c r="G31" s="30">
        <f t="shared" si="0"/>
        <v>-4.01</v>
      </c>
      <c r="H31" s="79">
        <f t="shared" si="4"/>
        <v>4.01</v>
      </c>
      <c r="I31" s="85"/>
      <c r="J31" s="36" t="s">
        <v>75</v>
      </c>
    </row>
    <row r="32" spans="1:10" ht="12.75">
      <c r="A32" s="12" t="s">
        <v>72</v>
      </c>
      <c r="B32" s="77"/>
      <c r="C32" s="78"/>
      <c r="D32" s="77">
        <v>0</v>
      </c>
      <c r="E32" s="78">
        <v>14.72</v>
      </c>
      <c r="F32" s="23">
        <f t="shared" si="1"/>
        <v>0</v>
      </c>
      <c r="G32" s="30">
        <f t="shared" si="0"/>
        <v>-14.72</v>
      </c>
      <c r="H32" s="79">
        <f t="shared" si="4"/>
        <v>14.72</v>
      </c>
      <c r="I32" s="85"/>
      <c r="J32" s="36" t="s">
        <v>73</v>
      </c>
    </row>
    <row r="33" spans="1:10" ht="12.75">
      <c r="A33" s="12" t="s">
        <v>23</v>
      </c>
      <c r="B33" s="77"/>
      <c r="C33" s="78"/>
      <c r="D33" s="77">
        <v>20</v>
      </c>
      <c r="E33" s="78">
        <v>40</v>
      </c>
      <c r="F33" s="23">
        <f t="shared" si="1"/>
        <v>-20</v>
      </c>
      <c r="G33" s="30">
        <f t="shared" si="0"/>
        <v>-40</v>
      </c>
      <c r="H33" s="79">
        <f>E33</f>
        <v>40</v>
      </c>
      <c r="I33" s="85"/>
      <c r="J33" s="36"/>
    </row>
    <row r="34" spans="1:10" ht="12.75">
      <c r="A34" s="21" t="s">
        <v>6</v>
      </c>
      <c r="B34" s="86">
        <f>SUM(B3:B33)</f>
        <v>575</v>
      </c>
      <c r="C34" s="31">
        <f>SUM(C3:C33)</f>
        <v>480</v>
      </c>
      <c r="D34" s="86">
        <f>SUM(D3:D33)</f>
        <v>587</v>
      </c>
      <c r="E34" s="31">
        <f>SUM(E3:E33)</f>
        <v>735.5275</v>
      </c>
      <c r="F34" s="22">
        <f>IF(D34&lt;&gt;"",B34-D34,"")</f>
        <v>-12</v>
      </c>
      <c r="G34" s="31">
        <f>IF(E34&lt;&gt;"",C34-E34,"")</f>
        <v>-255.52750000000003</v>
      </c>
      <c r="H34" s="22">
        <f>SUM(H3:H33)</f>
        <v>521.894</v>
      </c>
      <c r="I34" s="31">
        <f>SUM(I3:I33)</f>
        <v>213.63350000000003</v>
      </c>
      <c r="J34" s="37"/>
    </row>
    <row r="35" spans="2:5" ht="12.75">
      <c r="B35" s="1"/>
      <c r="C35" s="1"/>
      <c r="D35" s="1"/>
      <c r="E35" s="1"/>
    </row>
    <row r="36" spans="1:5" ht="12.75">
      <c r="A36" s="39"/>
      <c r="B36" s="40" t="s">
        <v>1</v>
      </c>
      <c r="C36" s="41" t="s">
        <v>2</v>
      </c>
      <c r="D36" s="42" t="s">
        <v>25</v>
      </c>
      <c r="E36" s="1"/>
    </row>
    <row r="37" spans="1:5" ht="12.75">
      <c r="A37" s="5" t="s">
        <v>31</v>
      </c>
      <c r="B37" s="72">
        <v>5</v>
      </c>
      <c r="C37" s="72">
        <v>5</v>
      </c>
      <c r="D37" s="9"/>
      <c r="E37" s="1"/>
    </row>
    <row r="38" spans="1:5" ht="12.75">
      <c r="A38" s="5" t="s">
        <v>30</v>
      </c>
      <c r="B38" s="72">
        <v>5</v>
      </c>
      <c r="C38" s="72">
        <v>5</v>
      </c>
      <c r="D38" s="9"/>
      <c r="E38" s="1"/>
    </row>
    <row r="39" spans="1:5" ht="12.75">
      <c r="A39" s="5" t="s">
        <v>32</v>
      </c>
      <c r="B39" s="72">
        <v>5</v>
      </c>
      <c r="C39" s="72">
        <v>5</v>
      </c>
      <c r="D39" s="9"/>
      <c r="E39" s="1"/>
    </row>
    <row r="40" spans="1:5" ht="12.75">
      <c r="A40" s="2" t="s">
        <v>13</v>
      </c>
      <c r="B40" s="70">
        <v>2.5</v>
      </c>
      <c r="C40" s="70"/>
      <c r="D40" s="3"/>
      <c r="E40" s="1"/>
    </row>
    <row r="41" spans="1:5" ht="12.75">
      <c r="A41" s="17" t="s">
        <v>27</v>
      </c>
      <c r="B41" s="38">
        <v>0</v>
      </c>
      <c r="C41" s="38">
        <v>0</v>
      </c>
      <c r="D41" s="43"/>
      <c r="E41" s="1"/>
    </row>
    <row r="42" spans="1:5" ht="12.75">
      <c r="A42" s="44"/>
      <c r="B42" s="45"/>
      <c r="C42" s="45"/>
      <c r="D42" s="46"/>
      <c r="E42" s="1"/>
    </row>
    <row r="43" spans="1:5" ht="12.75">
      <c r="A43" s="68" t="s">
        <v>86</v>
      </c>
      <c r="B43" s="73" t="s">
        <v>1</v>
      </c>
      <c r="C43" s="69" t="s">
        <v>2</v>
      </c>
      <c r="D43" s="46"/>
      <c r="E43" s="1"/>
    </row>
    <row r="44" spans="1:5" ht="12.75">
      <c r="A44" s="66" t="s">
        <v>83</v>
      </c>
      <c r="B44" s="72">
        <f>F34</f>
        <v>-12</v>
      </c>
      <c r="C44" s="67">
        <f>G34</f>
        <v>-255.52750000000003</v>
      </c>
      <c r="D44" s="46"/>
      <c r="E44" s="1"/>
    </row>
    <row r="45" spans="1:5" ht="12.75">
      <c r="A45" s="65" t="s">
        <v>84</v>
      </c>
      <c r="B45" s="71">
        <v>0</v>
      </c>
      <c r="C45" s="71">
        <v>255.53</v>
      </c>
      <c r="D45" s="46"/>
      <c r="E45" s="1"/>
    </row>
    <row r="46" spans="1:5" ht="12.75">
      <c r="A46" s="74" t="s">
        <v>85</v>
      </c>
      <c r="B46" s="75">
        <f>B44+B45</f>
        <v>-12</v>
      </c>
      <c r="C46" s="75">
        <f>C44+C45</f>
        <v>0.0024999999999693046</v>
      </c>
      <c r="D46" s="46"/>
      <c r="E46" s="1"/>
    </row>
    <row r="47" spans="3:5" ht="12.75">
      <c r="C47" s="1"/>
      <c r="D47" s="28" t="s">
        <v>20</v>
      </c>
      <c r="E47" s="1"/>
    </row>
    <row r="48" spans="1:6" ht="12.75">
      <c r="A48" s="7" t="s">
        <v>12</v>
      </c>
      <c r="B48" s="8" t="s">
        <v>24</v>
      </c>
      <c r="C48" s="26" t="s">
        <v>2</v>
      </c>
      <c r="D48" s="27" t="s">
        <v>8</v>
      </c>
      <c r="E48" s="1"/>
      <c r="F48" t="s">
        <v>34</v>
      </c>
    </row>
    <row r="49" spans="1:5" ht="12.75">
      <c r="A49" s="5" t="s">
        <v>9</v>
      </c>
      <c r="B49" s="6">
        <v>30</v>
      </c>
      <c r="C49" s="4">
        <f>B62</f>
        <v>21</v>
      </c>
      <c r="D49" s="9">
        <f>C49*B$37</f>
        <v>105</v>
      </c>
      <c r="E49" s="1"/>
    </row>
    <row r="50" spans="1:6" ht="12.75">
      <c r="A50" s="2" t="s">
        <v>10</v>
      </c>
      <c r="B50" s="4">
        <v>50</v>
      </c>
      <c r="C50" s="4">
        <f>C62</f>
        <v>39</v>
      </c>
      <c r="D50" s="3">
        <f>C50*B$37</f>
        <v>195</v>
      </c>
      <c r="E50" s="1"/>
      <c r="F50" s="48" t="s">
        <v>33</v>
      </c>
    </row>
    <row r="51" spans="1:5" ht="12.75">
      <c r="A51" s="17" t="s">
        <v>11</v>
      </c>
      <c r="B51" s="18">
        <v>15</v>
      </c>
      <c r="C51" s="18">
        <f>D62</f>
        <v>17</v>
      </c>
      <c r="D51" s="25">
        <f>C51*B$37</f>
        <v>85</v>
      </c>
      <c r="E51" s="1"/>
    </row>
    <row r="52" spans="1:8" ht="12.75">
      <c r="A52" s="19" t="s">
        <v>6</v>
      </c>
      <c r="B52" s="20">
        <f>SUM(B49:B51)</f>
        <v>95</v>
      </c>
      <c r="C52" s="20">
        <f>SUM(C49:C51)</f>
        <v>77</v>
      </c>
      <c r="D52" s="24">
        <f>SUM(D49:D51)</f>
        <v>385</v>
      </c>
      <c r="E52" s="1"/>
      <c r="G52" s="54" t="s">
        <v>65</v>
      </c>
      <c r="H52" s="55">
        <f>D52-C7</f>
        <v>5</v>
      </c>
    </row>
    <row r="53" spans="2:5" ht="12.75">
      <c r="B53" s="1"/>
      <c r="C53" s="1"/>
      <c r="D53" s="1"/>
      <c r="E53" s="1"/>
    </row>
    <row r="54" spans="1:2" ht="12.75">
      <c r="A54" s="29"/>
      <c r="B54" s="1"/>
    </row>
    <row r="55" spans="1:4" ht="12.75">
      <c r="A55" s="7" t="s">
        <v>55</v>
      </c>
      <c r="B55" s="8" t="s">
        <v>68</v>
      </c>
      <c r="C55" s="8" t="s">
        <v>56</v>
      </c>
      <c r="D55" s="27" t="s">
        <v>57</v>
      </c>
    </row>
    <row r="56" spans="1:4" ht="12.75">
      <c r="A56" s="5" t="s">
        <v>58</v>
      </c>
      <c r="B56" s="58">
        <v>10</v>
      </c>
      <c r="C56" s="58">
        <v>20</v>
      </c>
      <c r="D56" s="59">
        <v>6</v>
      </c>
    </row>
    <row r="57" spans="1:4" ht="12.75">
      <c r="A57" s="2" t="s">
        <v>59</v>
      </c>
      <c r="B57" s="56"/>
      <c r="C57" s="56">
        <v>1</v>
      </c>
      <c r="D57" s="57">
        <v>2</v>
      </c>
    </row>
    <row r="58" spans="1:4" ht="12.75">
      <c r="A58" s="2" t="s">
        <v>61</v>
      </c>
      <c r="B58" s="56">
        <v>3</v>
      </c>
      <c r="C58" s="56">
        <v>8</v>
      </c>
      <c r="D58" s="57">
        <v>1</v>
      </c>
    </row>
    <row r="59" spans="1:4" ht="12.75">
      <c r="A59" s="2" t="s">
        <v>62</v>
      </c>
      <c r="B59" s="56"/>
      <c r="C59" s="56">
        <v>7</v>
      </c>
      <c r="D59" s="57">
        <v>6</v>
      </c>
    </row>
    <row r="60" spans="1:4" ht="12.75">
      <c r="A60" s="2" t="s">
        <v>63</v>
      </c>
      <c r="B60" s="56"/>
      <c r="C60" s="56"/>
      <c r="D60" s="57">
        <v>2</v>
      </c>
    </row>
    <row r="61" spans="1:4" ht="12.75">
      <c r="A61" s="17" t="s">
        <v>64</v>
      </c>
      <c r="B61" s="60">
        <v>8</v>
      </c>
      <c r="C61" s="60">
        <v>3</v>
      </c>
      <c r="D61" s="61"/>
    </row>
    <row r="62" spans="1:4" ht="12.75">
      <c r="A62" s="19" t="s">
        <v>6</v>
      </c>
      <c r="B62" s="62">
        <f>SUM(B56:B61)</f>
        <v>21</v>
      </c>
      <c r="C62" s="62">
        <f>SUM(C56:C61)</f>
        <v>39</v>
      </c>
      <c r="D62" s="63">
        <f>SUM(D56:D61)</f>
        <v>17</v>
      </c>
    </row>
    <row r="63" ht="12.75">
      <c r="A63" t="s">
        <v>60</v>
      </c>
    </row>
  </sheetData>
  <mergeCells count="4">
    <mergeCell ref="B1:C1"/>
    <mergeCell ref="D1:E1"/>
    <mergeCell ref="F1:G1"/>
    <mergeCell ref="H1:I1"/>
  </mergeCells>
  <printOptions horizontalCentered="1"/>
  <pageMargins left="0" right="0" top="1.11" bottom="1" header="0.5" footer="0.5"/>
  <pageSetup fitToHeight="1" fitToWidth="1" horizontalDpi="600" verticalDpi="600" orientation="landscape" scale="56" r:id="rId1"/>
  <headerFooter alignWithMargins="0">
    <oddHeader>&amp;C&amp;"Arial,Bold"&amp;14Valley Highlands Hobbies &amp;&amp; Wheels 2006
Financial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Yates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2006-05-06T00:54:56Z</cp:lastPrinted>
  <dcterms:created xsi:type="dcterms:W3CDTF">2004-02-24T05:01:57Z</dcterms:created>
  <dcterms:modified xsi:type="dcterms:W3CDTF">2007-04-09T14:24:41Z</dcterms:modified>
  <cp:category/>
  <cp:version/>
  <cp:contentType/>
  <cp:contentStatus/>
</cp:coreProperties>
</file>